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январь" sheetId="1" r:id="rId1"/>
  </sheets>
  <definedNames>
    <definedName name="_xlnm.Print_Area" localSheetId="0">'январь'!$A$1:$G$156</definedName>
  </definedNames>
  <calcPr fullCalcOnLoad="1"/>
</workbook>
</file>

<file path=xl/sharedStrings.xml><?xml version="1.0" encoding="utf-8"?>
<sst xmlns="http://schemas.openxmlformats.org/spreadsheetml/2006/main" count="192" uniqueCount="191">
  <si>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</si>
  <si>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</si>
  <si>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</si>
  <si>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</si>
  <si>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</si>
  <si>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</si>
  <si>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</si>
  <si>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</si>
  <si>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</si>
  <si>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</si>
  <si>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</si>
  <si>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</si>
  <si>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</si>
  <si>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</si>
  <si>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</si>
  <si>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</si>
  <si>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</si>
  <si>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</si>
  <si>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</si>
  <si>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</si>
  <si>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</si>
  <si>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</si>
  <si>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</si>
  <si>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</si>
  <si>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</si>
  <si>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</si>
  <si>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</si>
  <si>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</si>
  <si>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</si>
  <si>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</si>
  <si>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</si>
  <si>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</si>
  <si>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</si>
  <si>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</si>
  <si>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</si>
  <si>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</si>
  <si>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</si>
  <si>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</si>
  <si>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</si>
  <si>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</si>
  <si>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</si>
  <si>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</si>
  <si>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</si>
  <si>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</si>
  <si>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</si>
  <si>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</si>
  <si>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</si>
  <si>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</si>
  <si>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</si>
  <si>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</si>
  <si>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</si>
  <si>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</si>
  <si>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</si>
  <si>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</si>
  <si>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</si>
  <si>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</si>
  <si>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</si>
  <si>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</si>
  <si>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</si>
  <si>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</si>
  <si>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</si>
  <si>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</si>
  <si>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</si>
  <si>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</si>
  <si>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</si>
  <si>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</si>
  <si>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</si>
  <si>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</si>
  <si>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</si>
  <si>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</si>
  <si>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</si>
  <si>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</si>
  <si>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</si>
  <si>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</si>
  <si>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</si>
  <si>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</si>
  <si>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</si>
  <si>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</si>
  <si>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</si>
  <si>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</si>
  <si>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</si>
  <si>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</si>
  <si>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</si>
  <si>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</si>
  <si>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</si>
  <si>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</si>
  <si>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</si>
  <si>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</si>
  <si>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</si>
  <si>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</si>
  <si>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</si>
  <si>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</si>
  <si>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</si>
  <si>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</si>
  <si>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</si>
  <si>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</si>
  <si>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</si>
  <si>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</si>
  <si>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</si>
  <si>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</si>
  <si>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</si>
  <si>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</si>
  <si>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</si>
  <si>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</si>
  <si>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</si>
  <si>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</si>
  <si>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</si>
  <si>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</si>
  <si>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</si>
  <si>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</si>
  <si>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</si>
  <si>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</si>
  <si>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</si>
  <si>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</si>
  <si>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</si>
  <si>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</si>
  <si>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</si>
  <si>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</si>
  <si>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</si>
  <si>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</si>
  <si>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</si>
  <si>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</si>
  <si>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</si>
  <si>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</si>
  <si>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</si>
  <si>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</si>
  <si>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</si>
  <si>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</si>
  <si>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</si>
  <si>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</si>
  <si>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</si>
  <si>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</si>
  <si>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</si>
  <si>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</si>
  <si>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</si>
  <si>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</si>
  <si>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</si>
  <si>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</si>
  <si>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</si>
  <si>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</si>
  <si>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</si>
  <si>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</si>
  <si>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</si>
  <si>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</si>
  <si>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</si>
  <si>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</si>
  <si>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</si>
  <si>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</si>
  <si>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</si>
  <si>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</si>
  <si>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</si>
  <si>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</si>
  <si>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</si>
  <si>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</si>
  <si>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</si>
  <si>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</si>
  <si>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</si>
  <si>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</si>
  <si>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</si>
  <si>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</si>
  <si>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</si>
  <si>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</si>
  <si>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</si>
  <si>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</si>
  <si>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</si>
  <si>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</si>
  <si>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</si>
  <si>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</si>
  <si>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</si>
  <si>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</si>
  <si>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</si>
  <si>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</si>
  <si>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</si>
  <si>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</si>
  <si>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</si>
  <si>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</si>
  <si>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</si>
  <si>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</si>
  <si>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</si>
  <si>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</si>
  <si>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</si>
  <si>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</si>
  <si>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</si>
  <si>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</si>
  <si>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</si>
  <si>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</si>
  <si>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</si>
  <si>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</si>
  <si>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</si>
  <si>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</si>
  <si>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Приложение  № 2</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</si>
</sst>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16" fillId="0" borderId="13" xfId="81" applyNumberFormat="1" applyFont="1" applyFill="1" applyBorder="1" applyAlignment="1">
      <alignment vertical="center"/>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20" fillId="0" borderId="0" xfId="0" applyFont="1" applyAlignment="1">
      <alignment horizontal="center" vertical="center"/>
    </xf>
    <xf numFmtId="176" fontId="16" fillId="0" borderId="13" xfId="81" applyNumberFormat="1" applyFont="1" applyFill="1" applyBorder="1" applyAlignment="1" applyProtection="1">
      <alignment vertical="center" wrapText="1"/>
      <protection/>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2"/>
  <sheetViews>
    <sheetView tabSelected="1" view="pageBreakPreview" zoomScale="96" zoomScaleSheetLayoutView="96" zoomScalePageLayoutView="0" workbookViewId="0" topLeftCell="A4">
      <selection activeCell="F1" sqref="F1:G1"/>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78" hidden="1" customWidth="1"/>
    <col min="11" max="11" width="17.875" style="78" customWidth="1"/>
    <col min="12" max="12" width="17.00390625" style="86" customWidth="1"/>
    <col min="13" max="13" width="8.875" style="13" customWidth="1"/>
  </cols>
  <sheetData>
    <row r="1" spans="5:9" ht="12.75">
      <c r="E1" s="17"/>
      <c r="F1" s="146" t="s">
        <v>190</v>
      </c>
      <c r="G1" s="146"/>
      <c r="H1" s="85"/>
      <c r="I1" s="85"/>
    </row>
    <row r="2" spans="5:9" ht="12.75">
      <c r="E2" s="17"/>
      <c r="F2" s="19" t="s">
        <v>87</v>
      </c>
      <c r="G2" s="18" t="s">
        <v>29</v>
      </c>
      <c r="H2" s="85"/>
      <c r="I2" s="85"/>
    </row>
    <row r="3" spans="5:9" ht="33.75" customHeight="1">
      <c r="E3" s="147" t="s">
        <v>82</v>
      </c>
      <c r="F3" s="148"/>
      <c r="G3" s="148"/>
      <c r="H3" s="87"/>
      <c r="I3" s="87"/>
    </row>
    <row r="4" spans="5:9" ht="18" customHeight="1">
      <c r="E4" s="146" t="s">
        <v>189</v>
      </c>
      <c r="F4" s="146"/>
      <c r="G4" s="146"/>
      <c r="H4" s="85"/>
      <c r="I4" s="85"/>
    </row>
    <row r="5" spans="3:9" ht="29.25" customHeight="1">
      <c r="C5" s="149" t="s">
        <v>163</v>
      </c>
      <c r="D5" s="150"/>
      <c r="E5" s="150"/>
      <c r="F5" s="150"/>
      <c r="G5" s="150"/>
      <c r="H5" s="11"/>
      <c r="I5" s="11"/>
    </row>
    <row r="6" spans="3:9" ht="18" customHeight="1">
      <c r="C6" s="9"/>
      <c r="D6" s="11"/>
      <c r="E6" s="10"/>
      <c r="F6" s="11"/>
      <c r="G6" s="21" t="s">
        <v>52</v>
      </c>
      <c r="H6" s="21"/>
      <c r="I6" s="21"/>
    </row>
    <row r="7" spans="2:12" ht="23.25" customHeight="1">
      <c r="B7" s="8"/>
      <c r="C7" s="22" t="s">
        <v>51</v>
      </c>
      <c r="D7" s="20" t="s">
        <v>5</v>
      </c>
      <c r="E7" s="23" t="s">
        <v>53</v>
      </c>
      <c r="F7" s="23" t="s">
        <v>88</v>
      </c>
      <c r="G7" s="23" t="s">
        <v>164</v>
      </c>
      <c r="H7" s="88"/>
      <c r="I7" s="89"/>
      <c r="L7" s="90"/>
    </row>
    <row r="8" spans="2:9" ht="12" customHeight="1">
      <c r="B8" s="8"/>
      <c r="C8" s="4">
        <v>1</v>
      </c>
      <c r="D8" s="1">
        <v>2</v>
      </c>
      <c r="E8" s="2">
        <v>3</v>
      </c>
      <c r="F8" s="2">
        <v>4</v>
      </c>
      <c r="G8" s="2">
        <v>5</v>
      </c>
      <c r="H8" s="91"/>
      <c r="I8" s="91"/>
    </row>
    <row r="9" spans="2:12" ht="25.5" customHeight="1">
      <c r="B9" s="24" t="s">
        <v>9</v>
      </c>
      <c r="C9" s="5" t="s">
        <v>13</v>
      </c>
      <c r="D9" s="3" t="s">
        <v>14</v>
      </c>
      <c r="E9" s="28">
        <f>E10+E94</f>
        <v>1454447.2000000002</v>
      </c>
      <c r="F9" s="28">
        <f>F10+F96+F97</f>
        <v>1412664.1</v>
      </c>
      <c r="G9" s="28">
        <f>G10+G96+G97</f>
        <v>1390969.6999999997</v>
      </c>
      <c r="H9" s="92"/>
      <c r="I9" s="92"/>
      <c r="J9" s="92"/>
      <c r="K9" s="93"/>
      <c r="L9" s="93"/>
    </row>
    <row r="10" spans="2:12" ht="36.75" customHeight="1">
      <c r="B10" s="24" t="s">
        <v>10</v>
      </c>
      <c r="C10" s="6" t="s">
        <v>23</v>
      </c>
      <c r="D10" s="3" t="s">
        <v>22</v>
      </c>
      <c r="E10" s="28">
        <f>E11+E14+E36+E87+E96+E97</f>
        <v>1376504.4000000001</v>
      </c>
      <c r="F10" s="28">
        <f>F11+F14+F36+F87</f>
        <v>1412664.1</v>
      </c>
      <c r="G10" s="28">
        <f>G11+G14+G36+G87</f>
        <v>1390969.6999999997</v>
      </c>
      <c r="H10" s="92"/>
      <c r="I10" s="92"/>
      <c r="J10" s="92"/>
      <c r="K10" s="93"/>
      <c r="L10" s="93"/>
    </row>
    <row r="11" spans="2:12" ht="28.5" customHeight="1">
      <c r="B11" s="24" t="s">
        <v>18</v>
      </c>
      <c r="C11" s="36" t="s">
        <v>15</v>
      </c>
      <c r="D11" s="37" t="s">
        <v>91</v>
      </c>
      <c r="E11" s="29">
        <f>E12+E13</f>
        <v>103444.2</v>
      </c>
      <c r="F11" s="29">
        <f>F12+F13</f>
        <v>94272.7</v>
      </c>
      <c r="G11" s="29">
        <f>G12+G13</f>
        <v>100797.5</v>
      </c>
      <c r="H11" s="94"/>
      <c r="I11" s="95"/>
      <c r="J11" s="94"/>
      <c r="K11" s="94"/>
      <c r="L11" s="94"/>
    </row>
    <row r="12" spans="2:9" ht="29.25" customHeight="1">
      <c r="B12" s="24"/>
      <c r="C12" s="38" t="s">
        <v>165</v>
      </c>
      <c r="D12" s="39" t="s">
        <v>92</v>
      </c>
      <c r="E12" s="71">
        <v>79431</v>
      </c>
      <c r="F12" s="71">
        <v>70259.5</v>
      </c>
      <c r="G12" s="71">
        <v>76784.3</v>
      </c>
      <c r="H12" s="78"/>
      <c r="I12" s="96"/>
    </row>
    <row r="13" spans="2:9" ht="30" customHeight="1">
      <c r="B13" s="24"/>
      <c r="C13" s="38" t="s">
        <v>30</v>
      </c>
      <c r="D13" s="39" t="s">
        <v>93</v>
      </c>
      <c r="E13" s="71">
        <f>13323.6+10689.6</f>
        <v>24013.2</v>
      </c>
      <c r="F13" s="71">
        <f>13323.6+10689.6</f>
        <v>24013.2</v>
      </c>
      <c r="G13" s="71">
        <f>13323.6+10689.6</f>
        <v>24013.2</v>
      </c>
      <c r="H13" s="78"/>
      <c r="I13" s="96"/>
    </row>
    <row r="14" spans="2:12" ht="38.25" customHeight="1">
      <c r="B14" s="24" t="s">
        <v>19</v>
      </c>
      <c r="C14" s="36" t="s">
        <v>71</v>
      </c>
      <c r="D14" s="40" t="s">
        <v>94</v>
      </c>
      <c r="E14" s="30">
        <f>SUM(E15:E25)</f>
        <v>186576.2</v>
      </c>
      <c r="F14" s="30">
        <f>SUM(F15:F25)</f>
        <v>210553.6</v>
      </c>
      <c r="G14" s="30">
        <f>SUM(G15:G25)</f>
        <v>160561.09999999998</v>
      </c>
      <c r="H14" s="97"/>
      <c r="I14" s="97"/>
      <c r="J14" s="97"/>
      <c r="K14" s="98"/>
      <c r="L14" s="98"/>
    </row>
    <row r="15" spans="2:12" ht="38.25" customHeight="1">
      <c r="B15" s="24"/>
      <c r="C15" s="80" t="s">
        <v>153</v>
      </c>
      <c r="D15" s="64" t="s">
        <v>156</v>
      </c>
      <c r="E15" s="68">
        <v>54959.6</v>
      </c>
      <c r="F15" s="83">
        <v>0</v>
      </c>
      <c r="G15" s="83"/>
      <c r="H15" s="99"/>
      <c r="I15" s="100"/>
      <c r="J15" s="101"/>
      <c r="K15" s="101"/>
      <c r="L15" s="102"/>
    </row>
    <row r="16" spans="2:12" ht="38.25" customHeight="1">
      <c r="B16" s="24"/>
      <c r="C16" s="80" t="s">
        <v>154</v>
      </c>
      <c r="D16" s="64" t="s">
        <v>155</v>
      </c>
      <c r="E16" s="68">
        <v>555.2</v>
      </c>
      <c r="F16" s="83">
        <v>0</v>
      </c>
      <c r="G16" s="83">
        <v>1251.8</v>
      </c>
      <c r="H16" s="99"/>
      <c r="I16" s="100"/>
      <c r="J16" s="101"/>
      <c r="K16" s="101"/>
      <c r="L16" s="101"/>
    </row>
    <row r="17" spans="2:12" ht="21" customHeight="1">
      <c r="B17" s="24"/>
      <c r="C17" s="142" t="s">
        <v>169</v>
      </c>
      <c r="D17" s="42" t="s">
        <v>170</v>
      </c>
      <c r="E17" s="68"/>
      <c r="F17" s="131">
        <v>307.8</v>
      </c>
      <c r="G17" s="83"/>
      <c r="H17" s="68"/>
      <c r="I17" s="100"/>
      <c r="J17" s="101"/>
      <c r="K17" s="102"/>
      <c r="L17" s="101"/>
    </row>
    <row r="18" spans="2:12" ht="24" customHeight="1">
      <c r="B18" s="24"/>
      <c r="C18" s="143"/>
      <c r="D18" s="42" t="s">
        <v>183</v>
      </c>
      <c r="E18" s="68"/>
      <c r="F18" s="68">
        <v>60933.7</v>
      </c>
      <c r="G18" s="83"/>
      <c r="H18" s="99"/>
      <c r="I18" s="100"/>
      <c r="J18" s="101"/>
      <c r="K18" s="102"/>
      <c r="L18" s="101"/>
    </row>
    <row r="19" spans="2:12" ht="24" customHeight="1">
      <c r="B19" s="24"/>
      <c r="C19" s="144" t="s">
        <v>168</v>
      </c>
      <c r="D19" s="42" t="s">
        <v>182</v>
      </c>
      <c r="E19" s="68"/>
      <c r="F19" s="83">
        <f>2.4</f>
        <v>2.4</v>
      </c>
      <c r="G19" s="83">
        <v>0</v>
      </c>
      <c r="H19" s="99"/>
      <c r="I19" s="100"/>
      <c r="J19" s="101"/>
      <c r="K19" s="102"/>
      <c r="L19" s="101"/>
    </row>
    <row r="20" spans="2:12" ht="25.5" customHeight="1">
      <c r="B20" s="24"/>
      <c r="C20" s="145"/>
      <c r="D20" s="42" t="s">
        <v>184</v>
      </c>
      <c r="E20" s="68"/>
      <c r="F20" s="83">
        <v>27.2</v>
      </c>
      <c r="G20" s="83"/>
      <c r="H20" s="99"/>
      <c r="I20" s="100"/>
      <c r="J20" s="101"/>
      <c r="K20" s="102"/>
      <c r="L20" s="101"/>
    </row>
    <row r="21" spans="2:12" ht="25.5" customHeight="1">
      <c r="B21" s="24"/>
      <c r="C21" s="138" t="s">
        <v>83</v>
      </c>
      <c r="D21" s="42" t="s">
        <v>171</v>
      </c>
      <c r="E21" s="68">
        <v>702.6</v>
      </c>
      <c r="F21" s="83">
        <v>1752.4</v>
      </c>
      <c r="G21" s="83">
        <v>1899.6</v>
      </c>
      <c r="H21" s="78"/>
      <c r="I21" s="103"/>
      <c r="L21" s="78"/>
    </row>
    <row r="22" spans="2:12" ht="24.75" customHeight="1">
      <c r="B22" s="24"/>
      <c r="C22" s="139"/>
      <c r="D22" s="42" t="s">
        <v>172</v>
      </c>
      <c r="E22" s="68">
        <v>990.2</v>
      </c>
      <c r="F22" s="83">
        <v>2399</v>
      </c>
      <c r="G22" s="83">
        <v>2591.9</v>
      </c>
      <c r="H22" s="78"/>
      <c r="I22" s="103"/>
      <c r="L22" s="78"/>
    </row>
    <row r="23" spans="2:12" ht="24.75" customHeight="1">
      <c r="B23" s="24"/>
      <c r="C23" s="140" t="s">
        <v>152</v>
      </c>
      <c r="D23" s="64" t="s">
        <v>173</v>
      </c>
      <c r="E23" s="68">
        <v>151.5</v>
      </c>
      <c r="F23" s="83">
        <v>151.5</v>
      </c>
      <c r="G23" s="83">
        <v>151.5</v>
      </c>
      <c r="H23" s="78"/>
      <c r="I23" s="103"/>
      <c r="L23" s="78"/>
    </row>
    <row r="24" spans="2:12" ht="24.75" customHeight="1">
      <c r="B24" s="24"/>
      <c r="C24" s="141"/>
      <c r="D24" s="64" t="s">
        <v>174</v>
      </c>
      <c r="E24" s="68">
        <v>15000</v>
      </c>
      <c r="F24" s="83">
        <v>15000</v>
      </c>
      <c r="G24" s="83">
        <v>15000</v>
      </c>
      <c r="H24" s="78"/>
      <c r="I24" s="103"/>
      <c r="L24" s="78"/>
    </row>
    <row r="25" spans="2:12" ht="24.75" customHeight="1">
      <c r="B25" s="24"/>
      <c r="C25" s="6" t="s">
        <v>16</v>
      </c>
      <c r="D25" s="43" t="s">
        <v>95</v>
      </c>
      <c r="E25" s="31">
        <f>E26</f>
        <v>114217.1</v>
      </c>
      <c r="F25" s="58">
        <f>F26</f>
        <v>129979.6</v>
      </c>
      <c r="G25" s="58">
        <f>G26</f>
        <v>139666.3</v>
      </c>
      <c r="H25" s="104"/>
      <c r="I25" s="105"/>
      <c r="J25" s="105"/>
      <c r="K25" s="105"/>
      <c r="L25" s="105"/>
    </row>
    <row r="26" spans="2:12" ht="22.5" customHeight="1">
      <c r="B26" s="24"/>
      <c r="C26" s="44" t="s">
        <v>17</v>
      </c>
      <c r="D26" s="45" t="s">
        <v>96</v>
      </c>
      <c r="E26" s="32">
        <f>SUM(E27:E35)</f>
        <v>114217.1</v>
      </c>
      <c r="F26" s="32">
        <f>SUM(F27:F35)</f>
        <v>129979.6</v>
      </c>
      <c r="G26" s="32">
        <f>SUM(G27:G35)</f>
        <v>139666.3</v>
      </c>
      <c r="H26" s="106"/>
      <c r="I26" s="106"/>
      <c r="J26" s="106"/>
      <c r="K26" s="106"/>
      <c r="L26" s="106"/>
    </row>
    <row r="27" spans="2:10" ht="24" customHeight="1">
      <c r="B27" s="24"/>
      <c r="C27" s="75" t="s">
        <v>84</v>
      </c>
      <c r="D27" s="64" t="s">
        <v>175</v>
      </c>
      <c r="E27" s="68">
        <v>300</v>
      </c>
      <c r="F27" s="74">
        <v>0</v>
      </c>
      <c r="G27" s="83">
        <v>4310</v>
      </c>
      <c r="H27" s="107"/>
      <c r="I27" s="103"/>
      <c r="J27" s="107"/>
    </row>
    <row r="28" spans="2:9" ht="69.75" customHeight="1">
      <c r="B28" s="24"/>
      <c r="C28" s="76" t="s">
        <v>85</v>
      </c>
      <c r="D28" s="64" t="s">
        <v>97</v>
      </c>
      <c r="E28" s="68">
        <v>16524</v>
      </c>
      <c r="F28" s="68">
        <v>17780.2</v>
      </c>
      <c r="G28" s="68">
        <v>18811.5</v>
      </c>
      <c r="H28" s="78"/>
      <c r="I28" s="103"/>
    </row>
    <row r="29" spans="2:9" ht="26.25" customHeight="1">
      <c r="B29" s="24"/>
      <c r="C29" s="41" t="s">
        <v>81</v>
      </c>
      <c r="D29" s="64" t="s">
        <v>176</v>
      </c>
      <c r="E29" s="68">
        <v>4400</v>
      </c>
      <c r="F29" s="68">
        <v>3850</v>
      </c>
      <c r="G29" s="68">
        <v>5550</v>
      </c>
      <c r="H29" s="78"/>
      <c r="I29" s="103"/>
    </row>
    <row r="30" spans="2:9" ht="52.5" customHeight="1">
      <c r="B30" s="24"/>
      <c r="C30" s="41" t="s">
        <v>76</v>
      </c>
      <c r="D30" s="64" t="s">
        <v>98</v>
      </c>
      <c r="E30" s="68">
        <v>18352.2</v>
      </c>
      <c r="F30" s="77">
        <v>19747.5</v>
      </c>
      <c r="G30" s="77">
        <v>20892.9</v>
      </c>
      <c r="H30" s="78"/>
      <c r="I30" s="108"/>
    </row>
    <row r="31" spans="2:9" ht="38.25" customHeight="1">
      <c r="B31" s="24"/>
      <c r="C31" s="80" t="s">
        <v>54</v>
      </c>
      <c r="D31" s="64" t="s">
        <v>99</v>
      </c>
      <c r="E31" s="68">
        <v>25101.9</v>
      </c>
      <c r="F31" s="59">
        <v>25101.9</v>
      </c>
      <c r="G31" s="59">
        <v>25101.9</v>
      </c>
      <c r="H31" s="78"/>
      <c r="I31" s="108"/>
    </row>
    <row r="32" spans="2:10" ht="30" customHeight="1">
      <c r="B32" s="24"/>
      <c r="C32" s="38" t="s">
        <v>187</v>
      </c>
      <c r="D32" s="64" t="s">
        <v>185</v>
      </c>
      <c r="E32" s="68">
        <v>3300</v>
      </c>
      <c r="F32" s="59">
        <v>0</v>
      </c>
      <c r="G32" s="59">
        <v>0</v>
      </c>
      <c r="H32" s="109"/>
      <c r="I32" s="108"/>
      <c r="J32" s="108"/>
    </row>
    <row r="33" spans="2:10" ht="41.25" customHeight="1">
      <c r="B33" s="24"/>
      <c r="C33" s="38" t="s">
        <v>188</v>
      </c>
      <c r="D33" s="64" t="s">
        <v>186</v>
      </c>
      <c r="E33" s="68">
        <v>6239</v>
      </c>
      <c r="F33" s="59">
        <v>23500</v>
      </c>
      <c r="G33" s="59">
        <v>23500</v>
      </c>
      <c r="H33" s="109"/>
      <c r="I33" s="108"/>
      <c r="J33" s="109"/>
    </row>
    <row r="34" spans="2:10" ht="38.25" customHeight="1">
      <c r="B34" s="24"/>
      <c r="C34" s="46" t="s">
        <v>166</v>
      </c>
      <c r="D34" s="42" t="s">
        <v>167</v>
      </c>
      <c r="E34" s="68">
        <v>0</v>
      </c>
      <c r="F34" s="59">
        <v>0</v>
      </c>
      <c r="G34" s="77">
        <v>1500</v>
      </c>
      <c r="H34" s="109"/>
      <c r="I34" s="108"/>
      <c r="J34" s="109"/>
    </row>
    <row r="35" spans="2:9" ht="65.25" customHeight="1">
      <c r="B35" s="25"/>
      <c r="C35" s="61" t="s">
        <v>39</v>
      </c>
      <c r="D35" s="42" t="s">
        <v>151</v>
      </c>
      <c r="E35" s="68">
        <v>40000</v>
      </c>
      <c r="F35" s="84">
        <v>40000</v>
      </c>
      <c r="G35" s="84">
        <v>40000</v>
      </c>
      <c r="H35" s="78"/>
      <c r="I35" s="110"/>
    </row>
    <row r="36" spans="2:12" ht="29.25" customHeight="1">
      <c r="B36" s="24" t="s">
        <v>20</v>
      </c>
      <c r="C36" s="53" t="s">
        <v>24</v>
      </c>
      <c r="D36" s="37" t="s">
        <v>100</v>
      </c>
      <c r="E36" s="30">
        <f>E37+E38+E73+E77+E80+E81+E82+E83+E86</f>
        <v>1085785.2000000002</v>
      </c>
      <c r="F36" s="30">
        <f>F37+F38+F73+F77+F80+F81+F82+F83+F86</f>
        <v>1106587.8</v>
      </c>
      <c r="G36" s="30">
        <f>G37+G38+G73+G77+G80+G81+G82+G83+G86</f>
        <v>1128361.0999999996</v>
      </c>
      <c r="H36" s="97"/>
      <c r="I36" s="97"/>
      <c r="J36" s="97"/>
      <c r="K36" s="97"/>
      <c r="L36" s="97"/>
    </row>
    <row r="37" spans="2:9" ht="42" customHeight="1">
      <c r="B37" s="24"/>
      <c r="C37" s="46" t="s">
        <v>80</v>
      </c>
      <c r="D37" s="47" t="s">
        <v>101</v>
      </c>
      <c r="E37" s="69">
        <v>31883.3</v>
      </c>
      <c r="F37" s="70">
        <v>33170</v>
      </c>
      <c r="G37" s="70">
        <v>34483.5</v>
      </c>
      <c r="H37" s="78"/>
      <c r="I37" s="111"/>
    </row>
    <row r="38" spans="2:12" ht="36.75" customHeight="1">
      <c r="B38" s="24"/>
      <c r="C38" s="54" t="s">
        <v>25</v>
      </c>
      <c r="D38" s="60" t="s">
        <v>102</v>
      </c>
      <c r="E38" s="31">
        <f>SUM(E39:E72)</f>
        <v>871992.4</v>
      </c>
      <c r="F38" s="31">
        <f>SUM(F39:F72)</f>
        <v>908950.7000000001</v>
      </c>
      <c r="G38" s="31">
        <f>SUM(G39:G72)</f>
        <v>930931.0999999997</v>
      </c>
      <c r="H38" s="104"/>
      <c r="I38" s="104"/>
      <c r="J38" s="104"/>
      <c r="K38" s="105"/>
      <c r="L38" s="105"/>
    </row>
    <row r="39" spans="2:9" ht="64.5" customHeight="1">
      <c r="B39" s="24"/>
      <c r="C39" s="63" t="s">
        <v>55</v>
      </c>
      <c r="D39" s="42" t="s">
        <v>103</v>
      </c>
      <c r="E39" s="68">
        <v>3.7</v>
      </c>
      <c r="F39" s="68">
        <v>3.7</v>
      </c>
      <c r="G39" s="68">
        <v>4.6</v>
      </c>
      <c r="H39" s="78"/>
      <c r="I39" s="112"/>
    </row>
    <row r="40" spans="2:9" ht="51" customHeight="1">
      <c r="B40" s="24"/>
      <c r="C40" s="62" t="s">
        <v>56</v>
      </c>
      <c r="D40" s="42" t="s">
        <v>104</v>
      </c>
      <c r="E40" s="69">
        <v>12989.8</v>
      </c>
      <c r="F40" s="69">
        <v>12528.4</v>
      </c>
      <c r="G40" s="69">
        <v>12381.2</v>
      </c>
      <c r="H40" s="78"/>
      <c r="I40" s="113"/>
    </row>
    <row r="41" spans="2:9" ht="54.75" customHeight="1">
      <c r="B41" s="24"/>
      <c r="C41" s="27" t="s">
        <v>57</v>
      </c>
      <c r="D41" s="42" t="s">
        <v>105</v>
      </c>
      <c r="E41" s="69">
        <v>32511.9</v>
      </c>
      <c r="F41" s="70">
        <v>32758.2</v>
      </c>
      <c r="G41" s="70">
        <v>32591.4</v>
      </c>
      <c r="H41" s="78"/>
      <c r="I41" s="111"/>
    </row>
    <row r="42" spans="2:9" ht="63.75">
      <c r="B42" s="24"/>
      <c r="C42" s="66" t="s">
        <v>28</v>
      </c>
      <c r="D42" s="42" t="s">
        <v>106</v>
      </c>
      <c r="E42" s="70">
        <v>156.2</v>
      </c>
      <c r="F42" s="70">
        <f>156.2-31.2</f>
        <v>124.99999999999999</v>
      </c>
      <c r="G42" s="70">
        <f>156.2-31.2</f>
        <v>124.99999999999999</v>
      </c>
      <c r="H42" s="78"/>
      <c r="I42" s="111"/>
    </row>
    <row r="43" spans="2:9" ht="27.75" customHeight="1">
      <c r="B43" s="24"/>
      <c r="C43" s="38" t="s">
        <v>27</v>
      </c>
      <c r="D43" s="42" t="s">
        <v>107</v>
      </c>
      <c r="E43" s="69">
        <f>513.5+42.5</f>
        <v>556</v>
      </c>
      <c r="F43" s="70">
        <f>528.8+43.9</f>
        <v>572.6999999999999</v>
      </c>
      <c r="G43" s="70">
        <f>548.2+45.6</f>
        <v>593.8000000000001</v>
      </c>
      <c r="H43" s="78"/>
      <c r="I43" s="111"/>
    </row>
    <row r="44" spans="2:9" ht="42.75" customHeight="1">
      <c r="B44" s="24"/>
      <c r="C44" s="38" t="s">
        <v>46</v>
      </c>
      <c r="D44" s="42" t="s">
        <v>108</v>
      </c>
      <c r="E44" s="70">
        <v>128.2</v>
      </c>
      <c r="F44" s="70">
        <v>128.2</v>
      </c>
      <c r="G44" s="70">
        <v>128.2</v>
      </c>
      <c r="H44" s="78"/>
      <c r="I44" s="111"/>
    </row>
    <row r="45" spans="2:9" ht="27" customHeight="1">
      <c r="B45" s="24"/>
      <c r="C45" s="52" t="s">
        <v>58</v>
      </c>
      <c r="D45" s="42" t="s">
        <v>109</v>
      </c>
      <c r="E45" s="69">
        <v>15991.5</v>
      </c>
      <c r="F45" s="69">
        <v>16634.9</v>
      </c>
      <c r="G45" s="69">
        <v>17285.7</v>
      </c>
      <c r="H45" s="78"/>
      <c r="I45" s="113"/>
    </row>
    <row r="46" spans="2:10" ht="37.5" customHeight="1">
      <c r="B46" s="24"/>
      <c r="C46" s="52" t="s">
        <v>70</v>
      </c>
      <c r="D46" s="42" t="s">
        <v>110</v>
      </c>
      <c r="E46" s="69">
        <v>220.9</v>
      </c>
      <c r="F46" s="69">
        <v>229.8</v>
      </c>
      <c r="G46" s="69">
        <v>238.8</v>
      </c>
      <c r="H46" s="113"/>
      <c r="I46" s="113"/>
      <c r="J46" s="113"/>
    </row>
    <row r="47" spans="2:9" ht="41.25" customHeight="1">
      <c r="B47" s="24"/>
      <c r="C47" s="55" t="s">
        <v>59</v>
      </c>
      <c r="D47" s="42" t="s">
        <v>111</v>
      </c>
      <c r="E47" s="69">
        <v>314274.5</v>
      </c>
      <c r="F47" s="70">
        <v>335371.2</v>
      </c>
      <c r="G47" s="70">
        <v>350501.2</v>
      </c>
      <c r="H47" s="78"/>
      <c r="I47" s="111"/>
    </row>
    <row r="48" spans="2:9" ht="55.5" customHeight="1">
      <c r="B48" s="24"/>
      <c r="C48" s="55" t="s">
        <v>31</v>
      </c>
      <c r="D48" s="42" t="s">
        <v>112</v>
      </c>
      <c r="E48" s="69">
        <v>50.3</v>
      </c>
      <c r="F48" s="70">
        <v>53.7</v>
      </c>
      <c r="G48" s="70">
        <v>56.1</v>
      </c>
      <c r="H48" s="78"/>
      <c r="I48" s="111"/>
    </row>
    <row r="49" spans="2:9" ht="54" customHeight="1">
      <c r="B49" s="24"/>
      <c r="C49" s="67" t="s">
        <v>75</v>
      </c>
      <c r="D49" s="42" t="s">
        <v>113</v>
      </c>
      <c r="E49" s="69">
        <v>6790.4</v>
      </c>
      <c r="F49" s="70">
        <v>6790.4</v>
      </c>
      <c r="G49" s="70">
        <v>6790.4</v>
      </c>
      <c r="H49" s="78"/>
      <c r="I49" s="111"/>
    </row>
    <row r="50" spans="2:9" ht="64.5" customHeight="1">
      <c r="B50" s="24"/>
      <c r="C50" s="52" t="s">
        <v>61</v>
      </c>
      <c r="D50" s="42" t="s">
        <v>114</v>
      </c>
      <c r="E50" s="69">
        <v>22846.2</v>
      </c>
      <c r="F50" s="69">
        <v>23241.1</v>
      </c>
      <c r="G50" s="69">
        <v>23822.6</v>
      </c>
      <c r="H50" s="78"/>
      <c r="I50" s="113"/>
    </row>
    <row r="51" spans="2:9" ht="49.5" customHeight="1">
      <c r="B51" s="24"/>
      <c r="C51" s="52" t="s">
        <v>62</v>
      </c>
      <c r="D51" s="42" t="s">
        <v>115</v>
      </c>
      <c r="E51" s="69">
        <v>701.7</v>
      </c>
      <c r="F51" s="69">
        <v>667.2</v>
      </c>
      <c r="G51" s="69">
        <v>686.1</v>
      </c>
      <c r="H51" s="78"/>
      <c r="I51" s="113"/>
    </row>
    <row r="52" spans="2:9" ht="63.75" customHeight="1">
      <c r="B52" s="24"/>
      <c r="C52" s="52" t="s">
        <v>74</v>
      </c>
      <c r="D52" s="42" t="s">
        <v>116</v>
      </c>
      <c r="E52" s="69">
        <v>1775.1</v>
      </c>
      <c r="F52" s="70">
        <v>1775.1</v>
      </c>
      <c r="G52" s="70">
        <v>1775.1</v>
      </c>
      <c r="H52" s="78"/>
      <c r="I52" s="111"/>
    </row>
    <row r="53" spans="2:9" ht="65.25" customHeight="1">
      <c r="B53" s="24"/>
      <c r="C53" s="61" t="s">
        <v>72</v>
      </c>
      <c r="D53" s="42" t="s">
        <v>117</v>
      </c>
      <c r="E53" s="70">
        <v>90.8</v>
      </c>
      <c r="F53" s="70">
        <v>90.8</v>
      </c>
      <c r="G53" s="70">
        <v>90.8</v>
      </c>
      <c r="H53" s="78"/>
      <c r="I53" s="111"/>
    </row>
    <row r="54" spans="2:9" ht="42" customHeight="1">
      <c r="B54" s="24"/>
      <c r="C54" s="38" t="s">
        <v>0</v>
      </c>
      <c r="D54" s="42" t="s">
        <v>118</v>
      </c>
      <c r="E54" s="69">
        <f>519.7+42.8</f>
        <v>562.5</v>
      </c>
      <c r="F54" s="70">
        <f>535.2+44.2</f>
        <v>579.4000000000001</v>
      </c>
      <c r="G54" s="70">
        <f>554.8+45.9</f>
        <v>600.6999999999999</v>
      </c>
      <c r="H54" s="78"/>
      <c r="I54" s="111"/>
    </row>
    <row r="55" spans="2:9" ht="42" customHeight="1">
      <c r="B55" s="24"/>
      <c r="C55" s="38" t="s">
        <v>1</v>
      </c>
      <c r="D55" s="42" t="s">
        <v>119</v>
      </c>
      <c r="E55" s="69">
        <f>1152+129.2</f>
        <v>1281.2</v>
      </c>
      <c r="F55" s="70">
        <f>1186.6+133.3</f>
        <v>1319.8999999999999</v>
      </c>
      <c r="G55" s="70">
        <f>1230.4+138.5</f>
        <v>1368.9</v>
      </c>
      <c r="H55" s="78"/>
      <c r="I55" s="111"/>
    </row>
    <row r="56" spans="2:9" ht="63" customHeight="1">
      <c r="B56" s="24"/>
      <c r="C56" s="61" t="s">
        <v>77</v>
      </c>
      <c r="D56" s="42" t="s">
        <v>120</v>
      </c>
      <c r="E56" s="69">
        <v>74745.8</v>
      </c>
      <c r="F56" s="70">
        <v>73729.8</v>
      </c>
      <c r="G56" s="70">
        <v>63160</v>
      </c>
      <c r="H56" s="78"/>
      <c r="I56" s="111"/>
    </row>
    <row r="57" spans="2:9" ht="81" customHeight="1">
      <c r="B57" s="24"/>
      <c r="C57" s="61" t="s">
        <v>63</v>
      </c>
      <c r="D57" s="42" t="s">
        <v>121</v>
      </c>
      <c r="E57" s="69">
        <v>438.3</v>
      </c>
      <c r="F57" s="70">
        <v>438.3</v>
      </c>
      <c r="G57" s="70">
        <v>438.3</v>
      </c>
      <c r="H57" s="78"/>
      <c r="I57" s="111"/>
    </row>
    <row r="58" spans="2:9" ht="68.25" customHeight="1">
      <c r="B58" s="24"/>
      <c r="C58" s="61" t="s">
        <v>32</v>
      </c>
      <c r="D58" s="42" t="s">
        <v>122</v>
      </c>
      <c r="E58" s="69">
        <v>91.9</v>
      </c>
      <c r="F58" s="70">
        <v>91.9</v>
      </c>
      <c r="G58" s="70">
        <v>91.9</v>
      </c>
      <c r="H58" s="78"/>
      <c r="I58" s="111"/>
    </row>
    <row r="59" spans="2:9" ht="157.5" customHeight="1">
      <c r="B59" s="24"/>
      <c r="C59" s="61" t="s">
        <v>78</v>
      </c>
      <c r="D59" s="42" t="s">
        <v>123</v>
      </c>
      <c r="E59" s="69">
        <v>50741.9</v>
      </c>
      <c r="F59" s="70">
        <v>54092.1</v>
      </c>
      <c r="G59" s="70">
        <v>57025.9</v>
      </c>
      <c r="H59" s="78"/>
      <c r="I59" s="111"/>
    </row>
    <row r="60" spans="2:9" ht="54" customHeight="1">
      <c r="B60" s="24"/>
      <c r="C60" s="61" t="s">
        <v>79</v>
      </c>
      <c r="D60" s="42" t="s">
        <v>124</v>
      </c>
      <c r="E60" s="69">
        <v>758.3</v>
      </c>
      <c r="F60" s="69">
        <v>787.8</v>
      </c>
      <c r="G60" s="69">
        <v>819.4</v>
      </c>
      <c r="H60" s="78"/>
      <c r="I60" s="113"/>
    </row>
    <row r="61" spans="2:9" ht="42.75" customHeight="1">
      <c r="B61" s="24"/>
      <c r="C61" s="38" t="s">
        <v>64</v>
      </c>
      <c r="D61" s="42" t="s">
        <v>125</v>
      </c>
      <c r="E61" s="69">
        <f>1026.9+85.2</f>
        <v>1112.1000000000001</v>
      </c>
      <c r="F61" s="69">
        <f>1057.4+88</f>
        <v>1145.4</v>
      </c>
      <c r="G61" s="69">
        <f>1096.3+91.4</f>
        <v>1187.7</v>
      </c>
      <c r="H61" s="78"/>
      <c r="I61" s="113"/>
    </row>
    <row r="62" spans="2:9" ht="67.5" customHeight="1">
      <c r="B62" s="24"/>
      <c r="C62" s="38" t="s">
        <v>65</v>
      </c>
      <c r="D62" s="42" t="s">
        <v>126</v>
      </c>
      <c r="E62" s="69">
        <v>73.9</v>
      </c>
      <c r="F62" s="69">
        <v>73.9</v>
      </c>
      <c r="G62" s="69">
        <v>73.9</v>
      </c>
      <c r="H62" s="78"/>
      <c r="I62" s="113"/>
    </row>
    <row r="63" spans="2:9" ht="52.5" customHeight="1">
      <c r="B63" s="24"/>
      <c r="C63" s="38" t="s">
        <v>86</v>
      </c>
      <c r="D63" s="42" t="s">
        <v>127</v>
      </c>
      <c r="E63" s="69">
        <f>802.7-59.1</f>
        <v>743.6</v>
      </c>
      <c r="F63" s="69">
        <f>813.7-58.2</f>
        <v>755.5</v>
      </c>
      <c r="G63" s="69">
        <f>893.2-56.5</f>
        <v>836.7</v>
      </c>
      <c r="H63" s="78"/>
      <c r="I63" s="113"/>
    </row>
    <row r="64" spans="2:9" ht="38.25" customHeight="1">
      <c r="B64" s="24"/>
      <c r="C64" s="38" t="s">
        <v>11</v>
      </c>
      <c r="D64" s="42" t="s">
        <v>128</v>
      </c>
      <c r="E64" s="69">
        <f>9134.1+170.6</f>
        <v>9304.7</v>
      </c>
      <c r="F64" s="69">
        <f>9415.2+176.2</f>
        <v>9591.400000000001</v>
      </c>
      <c r="G64" s="69">
        <f>9771.8+183.3</f>
        <v>9955.099999999999</v>
      </c>
      <c r="H64" s="78"/>
      <c r="I64" s="113"/>
    </row>
    <row r="65" spans="2:9" ht="66" customHeight="1">
      <c r="B65" s="24"/>
      <c r="C65" s="61" t="s">
        <v>48</v>
      </c>
      <c r="D65" s="135" t="s">
        <v>129</v>
      </c>
      <c r="E65" s="69">
        <v>746.1</v>
      </c>
      <c r="F65" s="69">
        <v>746.1</v>
      </c>
      <c r="G65" s="69">
        <v>746.1</v>
      </c>
      <c r="H65" s="78"/>
      <c r="I65" s="113"/>
    </row>
    <row r="66" spans="2:9" ht="66" customHeight="1">
      <c r="B66" s="24"/>
      <c r="C66" s="61" t="s">
        <v>47</v>
      </c>
      <c r="D66" s="136"/>
      <c r="E66" s="69">
        <v>683.6</v>
      </c>
      <c r="F66" s="69">
        <v>683.6</v>
      </c>
      <c r="G66" s="69">
        <v>683.6</v>
      </c>
      <c r="H66" s="78"/>
      <c r="I66" s="113"/>
    </row>
    <row r="67" spans="2:9" ht="66" customHeight="1">
      <c r="B67" s="24"/>
      <c r="C67" s="61" t="s">
        <v>89</v>
      </c>
      <c r="D67" s="137"/>
      <c r="E67" s="69">
        <v>156.2</v>
      </c>
      <c r="F67" s="69">
        <f>125+31.2</f>
        <v>156.2</v>
      </c>
      <c r="G67" s="69">
        <f>125+31.2</f>
        <v>156.2</v>
      </c>
      <c r="H67" s="78"/>
      <c r="I67" s="113"/>
    </row>
    <row r="68" spans="2:9" ht="41.25" customHeight="1">
      <c r="B68" s="24"/>
      <c r="C68" s="61" t="s">
        <v>2</v>
      </c>
      <c r="D68" s="42" t="s">
        <v>130</v>
      </c>
      <c r="E68" s="69">
        <v>6562</v>
      </c>
      <c r="F68" s="69">
        <v>6562</v>
      </c>
      <c r="G68" s="69">
        <v>6562</v>
      </c>
      <c r="H68" s="78"/>
      <c r="I68" s="113"/>
    </row>
    <row r="69" spans="2:9" ht="44.25" customHeight="1">
      <c r="B69" s="24"/>
      <c r="C69" s="61" t="s">
        <v>34</v>
      </c>
      <c r="D69" s="42" t="s">
        <v>131</v>
      </c>
      <c r="E69" s="69">
        <f>1000.2+1500.3</f>
        <v>2500.5</v>
      </c>
      <c r="F69" s="69">
        <v>1000.2</v>
      </c>
      <c r="G69" s="69">
        <v>1000.2</v>
      </c>
      <c r="H69" s="78"/>
      <c r="I69" s="113"/>
    </row>
    <row r="70" spans="2:9" ht="39" customHeight="1">
      <c r="B70" s="24"/>
      <c r="C70" s="61" t="s">
        <v>66</v>
      </c>
      <c r="D70" s="42" t="s">
        <v>132</v>
      </c>
      <c r="E70" s="69">
        <v>1082.4</v>
      </c>
      <c r="F70" s="69">
        <v>1082.4</v>
      </c>
      <c r="G70" s="69">
        <v>1082.4</v>
      </c>
      <c r="H70" s="78"/>
      <c r="I70" s="113"/>
    </row>
    <row r="71" spans="2:9" ht="39.75" customHeight="1">
      <c r="B71" s="24"/>
      <c r="C71" s="55" t="s">
        <v>67</v>
      </c>
      <c r="D71" s="42" t="s">
        <v>133</v>
      </c>
      <c r="E71" s="69">
        <v>311270.4</v>
      </c>
      <c r="F71" s="69">
        <v>325092.4</v>
      </c>
      <c r="G71" s="69">
        <v>338017</v>
      </c>
      <c r="H71" s="78"/>
      <c r="I71" s="113"/>
    </row>
    <row r="72" spans="2:9" ht="51.75" customHeight="1">
      <c r="B72" s="24"/>
      <c r="C72" s="55" t="s">
        <v>3</v>
      </c>
      <c r="D72" s="42" t="s">
        <v>134</v>
      </c>
      <c r="E72" s="69">
        <v>49.8</v>
      </c>
      <c r="F72" s="69">
        <v>52</v>
      </c>
      <c r="G72" s="69">
        <v>54.1</v>
      </c>
      <c r="H72" s="78"/>
      <c r="I72" s="113"/>
    </row>
    <row r="73" spans="2:12" ht="30.75" customHeight="1">
      <c r="B73" s="26"/>
      <c r="C73" s="54" t="s">
        <v>35</v>
      </c>
      <c r="D73" s="43" t="s">
        <v>135</v>
      </c>
      <c r="E73" s="33">
        <f>SUM(E74:E76)</f>
        <v>16244</v>
      </c>
      <c r="F73" s="33">
        <f>SUM(F74:F76)</f>
        <v>16249.2</v>
      </c>
      <c r="G73" s="33">
        <f>SUM(G74:G76)</f>
        <v>16254.400000000001</v>
      </c>
      <c r="H73" s="114"/>
      <c r="I73" s="115"/>
      <c r="J73" s="114"/>
      <c r="K73" s="114"/>
      <c r="L73" s="114"/>
    </row>
    <row r="74" spans="2:9" ht="39.75" customHeight="1">
      <c r="B74" s="26"/>
      <c r="C74" s="62" t="s">
        <v>60</v>
      </c>
      <c r="D74" s="42" t="s">
        <v>136</v>
      </c>
      <c r="E74" s="69">
        <v>1130.4</v>
      </c>
      <c r="F74" s="69"/>
      <c r="G74" s="69"/>
      <c r="H74" s="78"/>
      <c r="I74" s="113"/>
    </row>
    <row r="75" spans="2:9" ht="52.5" customHeight="1">
      <c r="B75" s="24"/>
      <c r="C75" s="62" t="s">
        <v>8</v>
      </c>
      <c r="D75" s="42" t="s">
        <v>137</v>
      </c>
      <c r="E75" s="69">
        <v>13000</v>
      </c>
      <c r="F75" s="69">
        <v>0</v>
      </c>
      <c r="G75" s="69">
        <v>0</v>
      </c>
      <c r="H75" s="78"/>
      <c r="I75" s="113"/>
    </row>
    <row r="76" spans="2:12" ht="54" customHeight="1">
      <c r="B76" s="24"/>
      <c r="C76" s="63" t="s">
        <v>73</v>
      </c>
      <c r="D76" s="42" t="s">
        <v>138</v>
      </c>
      <c r="E76" s="69">
        <f>16251.2-13007.2-1130.4</f>
        <v>2113.6</v>
      </c>
      <c r="F76" s="69">
        <f>16256.5-7.3</f>
        <v>16249.2</v>
      </c>
      <c r="G76" s="69">
        <f>16261.7-7.3</f>
        <v>16254.400000000001</v>
      </c>
      <c r="H76" s="78"/>
      <c r="I76" s="113"/>
      <c r="K76" s="116"/>
      <c r="L76" s="117"/>
    </row>
    <row r="77" spans="2:12" ht="44.25" customHeight="1">
      <c r="B77" s="24"/>
      <c r="C77" s="54" t="s">
        <v>36</v>
      </c>
      <c r="D77" s="43" t="s">
        <v>139</v>
      </c>
      <c r="E77" s="33">
        <f>SUM(E78:E79)</f>
        <v>28414.300000000003</v>
      </c>
      <c r="F77" s="33">
        <f>SUM(F78:F79)</f>
        <v>29127.3</v>
      </c>
      <c r="G77" s="33">
        <f>SUM(G78:G79)</f>
        <v>24567.2</v>
      </c>
      <c r="H77" s="115"/>
      <c r="I77" s="115"/>
      <c r="J77" s="115"/>
      <c r="K77" s="115"/>
      <c r="L77" s="115"/>
    </row>
    <row r="78" spans="2:9" ht="40.5" customHeight="1">
      <c r="B78" s="24"/>
      <c r="C78" s="61" t="s">
        <v>4</v>
      </c>
      <c r="D78" s="42" t="s">
        <v>140</v>
      </c>
      <c r="E78" s="69">
        <f>2808.4-535.3</f>
        <v>2273.1000000000004</v>
      </c>
      <c r="F78" s="69">
        <f>2908-577.8</f>
        <v>2330.2</v>
      </c>
      <c r="G78" s="69">
        <v>1965.4</v>
      </c>
      <c r="H78" s="78"/>
      <c r="I78" s="113"/>
    </row>
    <row r="79" spans="2:12" ht="44.25" customHeight="1">
      <c r="B79" s="24"/>
      <c r="C79" s="62" t="s">
        <v>4</v>
      </c>
      <c r="D79" s="42" t="s">
        <v>141</v>
      </c>
      <c r="E79" s="69">
        <v>26141.2</v>
      </c>
      <c r="F79" s="69">
        <v>26797.1</v>
      </c>
      <c r="G79" s="69">
        <v>22601.8</v>
      </c>
      <c r="H79" s="118"/>
      <c r="I79" s="113"/>
      <c r="J79" s="118"/>
      <c r="L79" s="113"/>
    </row>
    <row r="80" spans="2:12" ht="43.5" customHeight="1">
      <c r="B80" s="24"/>
      <c r="C80" s="62" t="s">
        <v>49</v>
      </c>
      <c r="D80" s="42" t="s">
        <v>142</v>
      </c>
      <c r="E80" s="132">
        <v>6.8</v>
      </c>
      <c r="F80" s="132">
        <v>6.6</v>
      </c>
      <c r="G80" s="132">
        <v>79.4</v>
      </c>
      <c r="H80" s="119"/>
      <c r="I80" s="115"/>
      <c r="J80" s="119"/>
      <c r="K80" s="119"/>
      <c r="L80" s="119"/>
    </row>
    <row r="81" spans="2:12" ht="43.5" customHeight="1">
      <c r="B81" s="24"/>
      <c r="C81" s="62" t="s">
        <v>50</v>
      </c>
      <c r="D81" s="42" t="s">
        <v>143</v>
      </c>
      <c r="E81" s="132">
        <v>635.6</v>
      </c>
      <c r="F81" s="132">
        <v>661.1</v>
      </c>
      <c r="G81" s="132">
        <v>694.1</v>
      </c>
      <c r="H81" s="115"/>
      <c r="I81" s="115"/>
      <c r="J81" s="115"/>
      <c r="K81" s="115"/>
      <c r="L81" s="115"/>
    </row>
    <row r="82" spans="2:12" ht="69" customHeight="1">
      <c r="B82" s="24"/>
      <c r="C82" s="63" t="s">
        <v>69</v>
      </c>
      <c r="D82" s="42" t="s">
        <v>144</v>
      </c>
      <c r="E82" s="132">
        <v>40095.6</v>
      </c>
      <c r="F82" s="132">
        <v>41391.8</v>
      </c>
      <c r="G82" s="132">
        <v>43003</v>
      </c>
      <c r="H82" s="115"/>
      <c r="I82" s="115"/>
      <c r="J82" s="115"/>
      <c r="K82" s="115"/>
      <c r="L82" s="115"/>
    </row>
    <row r="83" spans="2:12" ht="43.5" customHeight="1">
      <c r="B83" s="24"/>
      <c r="C83" s="54" t="s">
        <v>68</v>
      </c>
      <c r="D83" s="43" t="s">
        <v>145</v>
      </c>
      <c r="E83" s="33">
        <f>SUM(E84:E85)</f>
        <v>736.8</v>
      </c>
      <c r="F83" s="33">
        <f>SUM(F84:F85)</f>
        <v>724.7</v>
      </c>
      <c r="G83" s="33">
        <f>SUM(G84:G85)</f>
        <v>701.9000000000001</v>
      </c>
      <c r="H83" s="115"/>
      <c r="I83" s="115"/>
      <c r="J83" s="115"/>
      <c r="K83" s="115"/>
      <c r="L83" s="115"/>
    </row>
    <row r="84" spans="2:9" ht="39" customHeight="1">
      <c r="B84" s="24"/>
      <c r="C84" s="62" t="s">
        <v>45</v>
      </c>
      <c r="D84" s="42" t="s">
        <v>146</v>
      </c>
      <c r="E84" s="69">
        <f>59.1-0.2</f>
        <v>58.9</v>
      </c>
      <c r="F84" s="69">
        <f>58.2-0.2</f>
        <v>58</v>
      </c>
      <c r="G84" s="69">
        <f>56.5-0.3</f>
        <v>56.2</v>
      </c>
      <c r="H84" s="78"/>
      <c r="I84" s="113"/>
    </row>
    <row r="85" spans="2:9" ht="44.25" customHeight="1">
      <c r="B85" s="24"/>
      <c r="C85" s="65" t="s">
        <v>33</v>
      </c>
      <c r="D85" s="42" t="s">
        <v>147</v>
      </c>
      <c r="E85" s="70">
        <f>679.8-1.9</f>
        <v>677.9</v>
      </c>
      <c r="F85" s="70">
        <f>669.2-2.5</f>
        <v>666.7</v>
      </c>
      <c r="G85" s="70">
        <f>649.2-3.5</f>
        <v>645.7</v>
      </c>
      <c r="H85" s="78"/>
      <c r="I85" s="111"/>
    </row>
    <row r="86" spans="2:12" ht="44.25" customHeight="1">
      <c r="B86" s="24"/>
      <c r="C86" s="63" t="s">
        <v>90</v>
      </c>
      <c r="D86" s="64" t="s">
        <v>148</v>
      </c>
      <c r="E86" s="79">
        <v>95776.4</v>
      </c>
      <c r="F86" s="79">
        <v>76306.4</v>
      </c>
      <c r="G86" s="79">
        <v>77646.5</v>
      </c>
      <c r="H86" s="120"/>
      <c r="I86" s="121"/>
      <c r="J86" s="120"/>
      <c r="K86" s="120"/>
      <c r="L86" s="120"/>
    </row>
    <row r="87" spans="2:12" ht="29.25" customHeight="1">
      <c r="B87" s="24" t="s">
        <v>21</v>
      </c>
      <c r="C87" s="36" t="s">
        <v>12</v>
      </c>
      <c r="D87" s="37" t="s">
        <v>149</v>
      </c>
      <c r="E87" s="30">
        <f>SUM(E88:E93)</f>
        <v>1250</v>
      </c>
      <c r="F87" s="30">
        <f>SUM(F88:F93)</f>
        <v>1250</v>
      </c>
      <c r="G87" s="30">
        <f>SUM(G88:G93)</f>
        <v>1250</v>
      </c>
      <c r="H87" s="97"/>
      <c r="I87" s="97"/>
      <c r="J87" s="97"/>
      <c r="K87" s="97"/>
      <c r="L87" s="97"/>
    </row>
    <row r="88" spans="2:12" ht="36.75" customHeight="1">
      <c r="B88" s="24"/>
      <c r="C88" s="133" t="s">
        <v>157</v>
      </c>
      <c r="D88" s="81" t="s">
        <v>158</v>
      </c>
      <c r="E88" s="68"/>
      <c r="F88" s="74"/>
      <c r="G88" s="74"/>
      <c r="H88" s="122"/>
      <c r="I88" s="100"/>
      <c r="J88" s="100"/>
      <c r="K88" s="100"/>
      <c r="L88" s="123"/>
    </row>
    <row r="89" spans="2:12" ht="28.5" customHeight="1">
      <c r="B89" s="24"/>
      <c r="C89" s="134"/>
      <c r="D89" s="81" t="s">
        <v>177</v>
      </c>
      <c r="E89" s="68"/>
      <c r="F89" s="74"/>
      <c r="G89" s="74"/>
      <c r="H89" s="122"/>
      <c r="I89" s="100"/>
      <c r="J89" s="100"/>
      <c r="K89" s="100"/>
      <c r="L89" s="123"/>
    </row>
    <row r="90" spans="2:12" ht="41.25" customHeight="1">
      <c r="B90" s="24"/>
      <c r="C90" s="27" t="s">
        <v>162</v>
      </c>
      <c r="D90" s="48" t="s">
        <v>178</v>
      </c>
      <c r="E90" s="68"/>
      <c r="F90" s="74"/>
      <c r="G90" s="74"/>
      <c r="H90" s="122"/>
      <c r="I90" s="100"/>
      <c r="J90" s="100"/>
      <c r="K90" s="100"/>
      <c r="L90" s="123"/>
    </row>
    <row r="91" spans="2:12" ht="29.25" customHeight="1">
      <c r="B91" s="24"/>
      <c r="C91" s="82" t="s">
        <v>159</v>
      </c>
      <c r="D91" s="48" t="s">
        <v>179</v>
      </c>
      <c r="E91" s="68"/>
      <c r="F91" s="74"/>
      <c r="G91" s="74"/>
      <c r="H91" s="122"/>
      <c r="I91" s="100"/>
      <c r="J91" s="100"/>
      <c r="K91" s="100"/>
      <c r="L91" s="123"/>
    </row>
    <row r="92" spans="2:12" ht="51" customHeight="1">
      <c r="B92" s="24"/>
      <c r="C92" s="82" t="s">
        <v>161</v>
      </c>
      <c r="D92" s="48" t="s">
        <v>180</v>
      </c>
      <c r="E92" s="68"/>
      <c r="F92" s="74"/>
      <c r="G92" s="74"/>
      <c r="H92" s="122"/>
      <c r="I92" s="100"/>
      <c r="J92" s="100"/>
      <c r="K92" s="100"/>
      <c r="L92" s="123"/>
    </row>
    <row r="93" spans="2:10" ht="57" customHeight="1">
      <c r="B93" s="24"/>
      <c r="C93" s="82" t="s">
        <v>160</v>
      </c>
      <c r="D93" s="48" t="s">
        <v>181</v>
      </c>
      <c r="E93" s="72">
        <v>1250</v>
      </c>
      <c r="F93" s="34">
        <v>1250</v>
      </c>
      <c r="G93" s="34">
        <v>1250</v>
      </c>
      <c r="H93" s="124"/>
      <c r="I93" s="125"/>
      <c r="J93" s="126"/>
    </row>
    <row r="94" spans="2:12" ht="32.25" customHeight="1">
      <c r="B94" s="24" t="s">
        <v>6</v>
      </c>
      <c r="C94" s="56" t="s">
        <v>40</v>
      </c>
      <c r="D94" s="49" t="s">
        <v>41</v>
      </c>
      <c r="E94" s="31">
        <f>E95</f>
        <v>77942.8</v>
      </c>
      <c r="F94" s="35"/>
      <c r="G94" s="35"/>
      <c r="H94" s="105"/>
      <c r="I94" s="127"/>
      <c r="J94" s="105"/>
      <c r="K94" s="105"/>
      <c r="L94" s="105"/>
    </row>
    <row r="95" spans="2:10" ht="24" customHeight="1">
      <c r="B95" s="24"/>
      <c r="C95" s="27" t="s">
        <v>42</v>
      </c>
      <c r="D95" s="50" t="s">
        <v>43</v>
      </c>
      <c r="E95" s="72">
        <v>77942.8</v>
      </c>
      <c r="F95" s="72"/>
      <c r="G95" s="72"/>
      <c r="H95" s="128"/>
      <c r="I95" s="129"/>
      <c r="J95" s="128"/>
    </row>
    <row r="96" spans="2:9" ht="40.5" customHeight="1">
      <c r="B96" s="24" t="s">
        <v>7</v>
      </c>
      <c r="C96" s="57" t="s">
        <v>26</v>
      </c>
      <c r="D96" s="51" t="s">
        <v>38</v>
      </c>
      <c r="E96" s="70"/>
      <c r="F96" s="73"/>
      <c r="G96" s="73"/>
      <c r="H96" s="78"/>
      <c r="I96" s="130"/>
    </row>
    <row r="97" spans="2:9" ht="44.25" customHeight="1">
      <c r="B97" s="24" t="s">
        <v>44</v>
      </c>
      <c r="C97" s="57" t="s">
        <v>37</v>
      </c>
      <c r="D97" s="51" t="s">
        <v>150</v>
      </c>
      <c r="E97" s="70">
        <v>-551.2</v>
      </c>
      <c r="F97" s="73"/>
      <c r="G97" s="73"/>
      <c r="H97" s="78"/>
      <c r="I97" s="130"/>
    </row>
    <row r="99" ht="12.75">
      <c r="E99" s="15"/>
    </row>
    <row r="100" spans="2:9" ht="12.75">
      <c r="B100" s="12"/>
      <c r="C100" s="12"/>
      <c r="D100" s="12"/>
      <c r="E100" s="14"/>
      <c r="F100" s="16"/>
      <c r="G100" s="16"/>
      <c r="H100" s="16"/>
      <c r="I100" s="16"/>
    </row>
    <row r="101" spans="2:7" ht="12.75">
      <c r="B101" s="12"/>
      <c r="C101" s="12"/>
      <c r="D101" s="12"/>
      <c r="E101" s="12"/>
      <c r="F101" s="13"/>
      <c r="G101" s="13"/>
    </row>
    <row r="102" spans="2:7" ht="12.75">
      <c r="B102" s="12"/>
      <c r="C102" s="12"/>
      <c r="D102" s="12"/>
      <c r="E102" s="12"/>
      <c r="F102" s="13"/>
      <c r="G102" s="13"/>
    </row>
  </sheetData>
  <sheetProtection/>
  <mergeCells count="10">
    <mergeCell ref="F1:G1"/>
    <mergeCell ref="E4:G4"/>
    <mergeCell ref="E3:G3"/>
    <mergeCell ref="C5:G5"/>
    <mergeCell ref="C88:C89"/>
    <mergeCell ref="D65:D67"/>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2020-01-22T09:33:43Z</cp:lastPrinted>
  <dcterms:created xsi:type="dcterms:W3CDTF">2008-10-30T07:18:08Z</dcterms:created>
  <dcterms:modified xsi:type="dcterms:W3CDTF">2020-01-22T13:56:34Z</dcterms:modified>
  <cp:category/>
  <cp:version/>
  <cp:contentType/>
  <cp:contentStatus/>
</cp:coreProperties>
</file>